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75" windowWidth="18060" windowHeight="450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D23" i="1"/>
  <c r="A13"/>
  <c r="B20"/>
  <c r="B11"/>
  <c r="B17" s="1"/>
  <c r="B14"/>
  <c r="B13"/>
  <c r="B18" s="1"/>
  <c r="B12"/>
  <c r="B19" l="1"/>
  <c r="B16"/>
  <c r="B26" l="1"/>
  <c r="B25"/>
  <c r="D25" s="1"/>
  <c r="B27"/>
  <c r="B24"/>
  <c r="B28" s="1"/>
  <c r="B21"/>
  <c r="D24" l="1"/>
  <c r="D27"/>
  <c r="B30"/>
  <c r="D30" s="1"/>
  <c r="D26"/>
  <c r="D28" l="1"/>
</calcChain>
</file>

<file path=xl/sharedStrings.xml><?xml version="1.0" encoding="utf-8"?>
<sst xmlns="http://schemas.openxmlformats.org/spreadsheetml/2006/main" count="44" uniqueCount="35">
  <si>
    <t>Specific Impulse</t>
  </si>
  <si>
    <t>Tank Density</t>
  </si>
  <si>
    <t>Propellant Density</t>
  </si>
  <si>
    <t>kg/m^3</t>
  </si>
  <si>
    <t>s</t>
  </si>
  <si>
    <t>m/s</t>
  </si>
  <si>
    <t>Payload Mass Percentage</t>
  </si>
  <si>
    <t>Mass Ratio (R)</t>
  </si>
  <si>
    <t>Rho Ratio</t>
  </si>
  <si>
    <t>Vehicle to Engine T/W Ratio</t>
  </si>
  <si>
    <t>Input Values</t>
  </si>
  <si>
    <t>Intermediate Calculated Values</t>
  </si>
  <si>
    <t>Tank Mass Fraction</t>
  </si>
  <si>
    <t>Total</t>
  </si>
  <si>
    <t>Propellant Mass Percentage</t>
  </si>
  <si>
    <t>Auxilliary Structure Mass Percentage</t>
  </si>
  <si>
    <t>Engine Mass Percentage</t>
  </si>
  <si>
    <t>Desired Vehicle Thrust to Weight</t>
  </si>
  <si>
    <t>Engine Thrust to Weight</t>
  </si>
  <si>
    <t>Desired Velocity Change (Delta V)</t>
  </si>
  <si>
    <t>Auxilliary Structure Mass Fraction (K)</t>
  </si>
  <si>
    <t>NOTE: Defined as the weight of a tank required to enclose a given volume of propellant</t>
  </si>
  <si>
    <t>Desired Payload</t>
  </si>
  <si>
    <t>kg</t>
  </si>
  <si>
    <t>Required Propellant</t>
  </si>
  <si>
    <t>Aux Mass</t>
  </si>
  <si>
    <t>Tank Mass</t>
  </si>
  <si>
    <t>Engine Mass</t>
  </si>
  <si>
    <t>Engine Thrust</t>
  </si>
  <si>
    <t>N</t>
  </si>
  <si>
    <t>lbf</t>
  </si>
  <si>
    <t>lbm</t>
  </si>
  <si>
    <t>Total Mass</t>
  </si>
  <si>
    <t>mT</t>
  </si>
  <si>
    <t>short tons</t>
  </si>
</sst>
</file>

<file path=xl/styles.xml><?xml version="1.0" encoding="utf-8"?>
<styleSheet xmlns="http://schemas.openxmlformats.org/spreadsheetml/2006/main">
  <numFmts count="4">
    <numFmt numFmtId="43" formatCode="_(* #,##0.00_);_(* \(#,##0.00\);_(* &quot;-&quot;??_);_(@_)"/>
    <numFmt numFmtId="164" formatCode="0.0%"/>
    <numFmt numFmtId="165" formatCode="_(* #,##0_);_(* \(#,##0\);_(* &quot;-&quot;??_);_(@_)"/>
    <numFmt numFmtId="167" formatCode="_(* #,##0.0_);_(* \(#,##0.0\);_(* &quot;-&quot;??_);_(@_)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">
    <xf numFmtId="0" fontId="0" fillId="0" borderId="0" xfId="0"/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9" fontId="0" fillId="0" borderId="0" xfId="2" applyFont="1" applyAlignment="1">
      <alignment vertical="top"/>
    </xf>
    <xf numFmtId="164" fontId="0" fillId="0" borderId="0" xfId="2" applyNumberFormat="1" applyFont="1" applyAlignment="1">
      <alignment vertical="top"/>
    </xf>
    <xf numFmtId="164" fontId="1" fillId="0" borderId="0" xfId="2" applyNumberFormat="1" applyFont="1" applyAlignment="1">
      <alignment vertical="top"/>
    </xf>
    <xf numFmtId="164" fontId="0" fillId="0" borderId="0" xfId="0" applyNumberFormat="1" applyAlignment="1">
      <alignment vertical="top"/>
    </xf>
    <xf numFmtId="165" fontId="0" fillId="0" borderId="0" xfId="1" applyNumberFormat="1" applyFont="1" applyAlignment="1">
      <alignment vertical="top"/>
    </xf>
    <xf numFmtId="43" fontId="0" fillId="0" borderId="0" xfId="0" applyNumberFormat="1" applyAlignment="1">
      <alignment vertical="top"/>
    </xf>
    <xf numFmtId="165" fontId="0" fillId="0" borderId="0" xfId="0" applyNumberFormat="1" applyAlignment="1">
      <alignment vertical="top"/>
    </xf>
    <xf numFmtId="167" fontId="0" fillId="0" borderId="0" xfId="0" applyNumberFormat="1" applyAlignment="1">
      <alignment vertical="top"/>
    </xf>
    <xf numFmtId="0" fontId="0" fillId="0" borderId="0" xfId="0" applyNumberFormat="1" applyAlignment="1">
      <alignment vertical="top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4"/>
  <sheetViews>
    <sheetView tabSelected="1" workbookViewId="0">
      <selection activeCell="B6" sqref="B6"/>
    </sheetView>
  </sheetViews>
  <sheetFormatPr defaultRowHeight="15"/>
  <cols>
    <col min="1" max="1" width="34.140625" style="2" bestFit="1" customWidth="1"/>
    <col min="2" max="2" width="11.140625" style="2" bestFit="1" customWidth="1"/>
    <col min="3" max="3" width="9.140625" style="2"/>
    <col min="4" max="4" width="12.140625" style="2" customWidth="1"/>
    <col min="5" max="5" width="9.85546875" style="2" bestFit="1" customWidth="1"/>
    <col min="6" max="16384" width="9.140625" style="2"/>
  </cols>
  <sheetData>
    <row r="1" spans="1:4">
      <c r="A1" s="1" t="s">
        <v>10</v>
      </c>
    </row>
    <row r="2" spans="1:4">
      <c r="A2" s="2" t="s">
        <v>17</v>
      </c>
      <c r="B2" s="2">
        <v>1</v>
      </c>
    </row>
    <row r="3" spans="1:4">
      <c r="A3" s="2" t="s">
        <v>18</v>
      </c>
      <c r="B3" s="2">
        <v>5</v>
      </c>
    </row>
    <row r="4" spans="1:4">
      <c r="A4" s="2" t="s">
        <v>19</v>
      </c>
      <c r="B4" s="2">
        <v>9600</v>
      </c>
      <c r="C4" s="2" t="s">
        <v>5</v>
      </c>
    </row>
    <row r="5" spans="1:4">
      <c r="A5" s="2" t="s">
        <v>0</v>
      </c>
      <c r="B5" s="2">
        <v>900</v>
      </c>
      <c r="C5" s="2" t="s">
        <v>4</v>
      </c>
    </row>
    <row r="6" spans="1:4">
      <c r="A6" s="2" t="s">
        <v>20</v>
      </c>
      <c r="B6" s="3">
        <v>0</v>
      </c>
    </row>
    <row r="7" spans="1:4">
      <c r="A7" s="2" t="s">
        <v>1</v>
      </c>
      <c r="B7" s="2">
        <v>15</v>
      </c>
      <c r="C7" s="2" t="s">
        <v>3</v>
      </c>
      <c r="D7" s="2" t="s">
        <v>21</v>
      </c>
    </row>
    <row r="8" spans="1:4">
      <c r="A8" s="2" t="s">
        <v>2</v>
      </c>
      <c r="B8" s="2">
        <v>71</v>
      </c>
      <c r="C8" s="2" t="s">
        <v>3</v>
      </c>
    </row>
    <row r="10" spans="1:4">
      <c r="A10" s="1" t="s">
        <v>11</v>
      </c>
    </row>
    <row r="11" spans="1:4">
      <c r="A11" s="2" t="s">
        <v>7</v>
      </c>
      <c r="B11" s="2">
        <f>EXP(B4/B5/9.80665)</f>
        <v>2.9674330727729457</v>
      </c>
    </row>
    <row r="12" spans="1:4">
      <c r="A12" s="2" t="s">
        <v>9</v>
      </c>
      <c r="B12" s="2">
        <f>B2/B3</f>
        <v>0.2</v>
      </c>
    </row>
    <row r="13" spans="1:4">
      <c r="A13" s="2" t="str">
        <f>A6</f>
        <v>Auxilliary Structure Mass Fraction (K)</v>
      </c>
      <c r="B13" s="2">
        <f>B6</f>
        <v>0</v>
      </c>
    </row>
    <row r="14" spans="1:4">
      <c r="A14" s="2" t="s">
        <v>8</v>
      </c>
      <c r="B14" s="2">
        <f>B7/B8</f>
        <v>0.21126760563380281</v>
      </c>
    </row>
    <row r="16" spans="1:4">
      <c r="A16" s="4" t="s">
        <v>6</v>
      </c>
      <c r="B16" s="5">
        <f>1/B11-B14*(1-1/B11)-B13-B12</f>
        <v>-3.0806049740297881E-3</v>
      </c>
    </row>
    <row r="17" spans="1:5">
      <c r="A17" s="4" t="s">
        <v>14</v>
      </c>
      <c r="B17" s="5">
        <f>1-1/B11</f>
        <v>0.66300840643204784</v>
      </c>
    </row>
    <row r="18" spans="1:5">
      <c r="A18" s="2" t="s">
        <v>15</v>
      </c>
      <c r="B18" s="4">
        <f>B13</f>
        <v>0</v>
      </c>
    </row>
    <row r="19" spans="1:5">
      <c r="A19" s="2" t="s">
        <v>12</v>
      </c>
      <c r="B19" s="4">
        <f>B14*B17</f>
        <v>0.14007219854198194</v>
      </c>
    </row>
    <row r="20" spans="1:5">
      <c r="A20" s="2" t="s">
        <v>16</v>
      </c>
      <c r="B20" s="4">
        <f>B2/B3</f>
        <v>0.2</v>
      </c>
    </row>
    <row r="21" spans="1:5">
      <c r="A21" s="2" t="s">
        <v>13</v>
      </c>
      <c r="B21" s="4">
        <f>SUM(B16:B20)</f>
        <v>1</v>
      </c>
    </row>
    <row r="22" spans="1:5">
      <c r="B22" s="4"/>
    </row>
    <row r="23" spans="1:5">
      <c r="A23" s="2" t="s">
        <v>22</v>
      </c>
      <c r="B23" s="7">
        <v>10000</v>
      </c>
      <c r="C23" s="2" t="s">
        <v>23</v>
      </c>
      <c r="D23" s="9">
        <f t="shared" ref="D23:D26" si="0">B23*2.2</f>
        <v>22000</v>
      </c>
      <c r="E23" s="2" t="s">
        <v>31</v>
      </c>
    </row>
    <row r="24" spans="1:5">
      <c r="A24" s="2" t="s">
        <v>24</v>
      </c>
      <c r="B24" s="7" t="str">
        <f>IF(B$16&gt;0,B17/B$16*B$23,"ERROR")</f>
        <v>ERROR</v>
      </c>
      <c r="C24" s="2" t="s">
        <v>23</v>
      </c>
      <c r="D24" s="9" t="e">
        <f t="shared" si="0"/>
        <v>#VALUE!</v>
      </c>
      <c r="E24" s="2" t="s">
        <v>31</v>
      </c>
    </row>
    <row r="25" spans="1:5">
      <c r="A25" s="2" t="s">
        <v>25</v>
      </c>
      <c r="B25" s="7" t="str">
        <f t="shared" ref="B25:B28" si="1">IF(B$16&gt;0,B18/B$16*B$23,"ERROR")</f>
        <v>ERROR</v>
      </c>
      <c r="C25" s="2" t="s">
        <v>23</v>
      </c>
      <c r="D25" s="9" t="e">
        <f t="shared" si="0"/>
        <v>#VALUE!</v>
      </c>
      <c r="E25" s="2" t="s">
        <v>31</v>
      </c>
    </row>
    <row r="26" spans="1:5">
      <c r="A26" s="2" t="s">
        <v>26</v>
      </c>
      <c r="B26" s="7" t="str">
        <f t="shared" si="1"/>
        <v>ERROR</v>
      </c>
      <c r="C26" s="2" t="s">
        <v>23</v>
      </c>
      <c r="D26" s="9" t="e">
        <f t="shared" si="0"/>
        <v>#VALUE!</v>
      </c>
      <c r="E26" s="2" t="s">
        <v>31</v>
      </c>
    </row>
    <row r="27" spans="1:5">
      <c r="A27" s="2" t="s">
        <v>27</v>
      </c>
      <c r="B27" s="7" t="str">
        <f t="shared" si="1"/>
        <v>ERROR</v>
      </c>
      <c r="C27" s="2" t="s">
        <v>23</v>
      </c>
      <c r="D27" s="9" t="e">
        <f>B27*2.2</f>
        <v>#VALUE!</v>
      </c>
      <c r="E27" s="2" t="s">
        <v>31</v>
      </c>
    </row>
    <row r="28" spans="1:5">
      <c r="A28" s="2" t="s">
        <v>32</v>
      </c>
      <c r="B28" s="10">
        <f>SUM(B23:B27)/1000</f>
        <v>10</v>
      </c>
      <c r="C28" s="8" t="s">
        <v>33</v>
      </c>
      <c r="D28" s="11" t="e">
        <f>SUM(D23:D27)/2000</f>
        <v>#VALUE!</v>
      </c>
      <c r="E28" s="2" t="s">
        <v>34</v>
      </c>
    </row>
    <row r="30" spans="1:5">
      <c r="A30" s="2" t="s">
        <v>28</v>
      </c>
      <c r="B30" s="7" t="e">
        <f>B27*B3*9.80665</f>
        <v>#VALUE!</v>
      </c>
      <c r="C30" s="2" t="s">
        <v>29</v>
      </c>
      <c r="D30" s="9" t="e">
        <f>B30/9.80665*2.2</f>
        <v>#VALUE!</v>
      </c>
      <c r="E30" s="2" t="s">
        <v>30</v>
      </c>
    </row>
    <row r="31" spans="1:5">
      <c r="B31" s="6"/>
    </row>
    <row r="32" spans="1:5">
      <c r="B32" s="6"/>
    </row>
    <row r="33" spans="2:2">
      <c r="B33" s="6"/>
    </row>
    <row r="34" spans="2:2">
      <c r="B34" s="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Aerojet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2011-10-04T20:49:17Z</dcterms:created>
  <dcterms:modified xsi:type="dcterms:W3CDTF">2011-10-05T18:27:46Z</dcterms:modified>
</cp:coreProperties>
</file>